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Georgia\"/>
    </mc:Choice>
  </mc:AlternateContent>
  <bookViews>
    <workbookView xWindow="0" yWindow="0" windowWidth="19200" windowHeight="6430" tabRatio="915"/>
  </bookViews>
  <sheets>
    <sheet name="Exp planif (Опыт планификации)" sheetId="52" r:id="rId1"/>
    <sheet name="Costs_detail (расходы подробно)" sheetId="34" r:id="rId2"/>
    <sheet name="Chart (Диаграмма)" sheetId="48" r:id="rId3"/>
  </sheets>
  <definedNames>
    <definedName name="_xlnm._FilterDatabase" localSheetId="2" hidden="1">'Chart (Диаграмма)'!$A$6:$A$8</definedName>
    <definedName name="_xlnm._FilterDatabase" localSheetId="0" hidden="1">'Exp planif (Опыт планификации)'!$A$2:$O$10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G15" i="34" l="1"/>
  <c r="L14" i="34"/>
  <c r="M11" i="34"/>
  <c r="H11" i="34"/>
  <c r="I13" i="34"/>
  <c r="H12" i="34"/>
  <c r="G12" i="34"/>
  <c r="C11" i="34"/>
  <c r="B10" i="34"/>
  <c r="C9" i="34"/>
  <c r="B9" i="34"/>
  <c r="B8" i="48" l="1"/>
  <c r="B7" i="48"/>
  <c r="B6" i="48"/>
  <c r="B5" i="48"/>
  <c r="H4" i="34"/>
  <c r="M4" i="34" s="1"/>
  <c r="I4" i="34"/>
  <c r="N4" i="34" s="1"/>
  <c r="J4" i="34"/>
  <c r="O4" i="34" s="1"/>
  <c r="K4" i="34"/>
  <c r="P4" i="34" s="1"/>
  <c r="G4" i="34"/>
  <c r="L4" i="34" s="1"/>
  <c r="F15" i="34" l="1"/>
  <c r="K14" i="34"/>
  <c r="F14" i="34"/>
  <c r="F13" i="34"/>
  <c r="P12" i="34"/>
  <c r="F12" i="34"/>
  <c r="P10" i="34"/>
  <c r="K10" i="34"/>
  <c r="P9" i="34"/>
  <c r="K9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D5" i="52"/>
  <c r="B7" i="34" l="1"/>
  <c r="G7" i="34"/>
  <c r="L7" i="34"/>
  <c r="C8" i="52"/>
  <c r="O13" i="34" l="1"/>
  <c r="P13" i="34" s="1"/>
  <c r="O14" i="34"/>
  <c r="P14" i="34" s="1"/>
  <c r="O15" i="34"/>
  <c r="P15" i="34" s="1"/>
  <c r="J13" i="34"/>
  <c r="K13" i="34" s="1"/>
  <c r="J14" i="34"/>
  <c r="J15" i="34"/>
  <c r="K15" i="34" s="1"/>
  <c r="E13" i="34"/>
  <c r="A14" i="34"/>
  <c r="A15" i="34"/>
  <c r="I4" i="52"/>
  <c r="H4" i="52"/>
  <c r="J7" i="34" s="1"/>
  <c r="K7" i="34" s="1"/>
  <c r="G4" i="52"/>
  <c r="F4" i="52"/>
  <c r="D4" i="52"/>
  <c r="J10" i="52"/>
  <c r="C11" i="52"/>
  <c r="J11" i="52" s="1"/>
  <c r="C12" i="52"/>
  <c r="E15" i="34" s="1"/>
  <c r="C9" i="52"/>
  <c r="J9" i="52" s="1"/>
  <c r="C7" i="52"/>
  <c r="J7" i="52" s="1"/>
  <c r="J12" i="52" l="1"/>
  <c r="E14" i="34"/>
  <c r="F3" i="52" l="1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O11" i="34"/>
  <c r="P11" i="34" s="1"/>
  <c r="O10" i="34"/>
  <c r="O9" i="34"/>
  <c r="J12" i="34"/>
  <c r="K12" i="34" s="1"/>
  <c r="J11" i="34"/>
  <c r="K11" i="34" s="1"/>
  <c r="J10" i="34"/>
  <c r="J9" i="34"/>
  <c r="E12" i="34"/>
  <c r="J8" i="34"/>
  <c r="K8" i="34" s="1"/>
  <c r="G3" i="52"/>
  <c r="A12" i="34"/>
  <c r="A13" i="34"/>
  <c r="A10" i="34"/>
  <c r="A11" i="34"/>
  <c r="A9" i="34"/>
  <c r="H6" i="34" l="1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J6" i="34" l="1"/>
  <c r="J5" i="34" l="1"/>
  <c r="K6" i="34"/>
  <c r="D4" i="48"/>
  <c r="E4" i="48" s="1"/>
  <c r="C5" i="34" l="1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  <c r="E5" i="52"/>
  <c r="C5" i="52" s="1"/>
  <c r="C6" i="52"/>
  <c r="J6" i="52" s="1"/>
  <c r="E9" i="34" l="1"/>
  <c r="F9" i="34" s="1"/>
  <c r="J5" i="52"/>
  <c r="E8" i="34"/>
  <c r="F8" i="34" s="1"/>
  <c r="E4" i="52"/>
  <c r="C4" i="52" l="1"/>
  <c r="E3" i="52"/>
  <c r="C3" i="52" s="1"/>
  <c r="J4" i="52" l="1"/>
  <c r="E7" i="34"/>
  <c r="F7" i="34" s="1"/>
  <c r="J3" i="52"/>
  <c r="E6" i="34"/>
  <c r="E5" i="34" l="1"/>
  <c r="F6" i="34"/>
</calcChain>
</file>

<file path=xl/sharedStrings.xml><?xml version="1.0" encoding="utf-8"?>
<sst xmlns="http://schemas.openxmlformats.org/spreadsheetml/2006/main" count="31" uniqueCount="31">
  <si>
    <t>Total</t>
  </si>
  <si>
    <t>%</t>
  </si>
  <si>
    <t>Q1</t>
  </si>
  <si>
    <t>Q2</t>
  </si>
  <si>
    <t>Q3</t>
  </si>
  <si>
    <t>Q4</t>
  </si>
  <si>
    <t>Costing Exercise</t>
  </si>
  <si>
    <t>Sub-division of costs by categories (Подразделением затрат по категориям)</t>
  </si>
  <si>
    <t>Categories of expenses (Категории расходов)</t>
  </si>
  <si>
    <t>Sum by Expenses (Сумма на расходы)</t>
  </si>
  <si>
    <t>Salary (Зарплата)</t>
  </si>
  <si>
    <t>Operating Exp (Операционная Опыт)</t>
  </si>
  <si>
    <t>Investment (инвестиции)</t>
  </si>
  <si>
    <t>Total (Всего)</t>
  </si>
  <si>
    <t>Validation (Проверка)</t>
  </si>
  <si>
    <t>Categories/years (Категории / год)</t>
  </si>
  <si>
    <t>Expenses by categories (Расходы по категориям)</t>
  </si>
  <si>
    <t>Expenses by categories from (Расходы по категориям от) 2016-2018</t>
  </si>
  <si>
    <t>Всего (2016-2018)</t>
  </si>
  <si>
    <t>Cтруктура Деятельности</t>
  </si>
  <si>
    <t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t>
  </si>
  <si>
    <t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t>
  </si>
  <si>
    <t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t>
  </si>
  <si>
    <t xml:space="preserve"> </t>
  </si>
  <si>
    <t xml:space="preserve">Инвентаризация и анализ НПА,  институциональных структур, потенциала, др. </t>
  </si>
  <si>
    <t xml:space="preserve">Мониторинг и оценка деятельности по индикаторам проекта </t>
  </si>
  <si>
    <t>Анализ состояния пастбищ, сх земель, источников загрязнения и инвентаризация вредителей и болезней аграрных экосистем</t>
  </si>
  <si>
    <t>Разработка рекомендаций по всем мероприятиям (публикации)</t>
  </si>
  <si>
    <t xml:space="preserve">Проведение круглых столов, семинаров </t>
  </si>
  <si>
    <t>Закупка оборудования, внедрение новых технологий для ведения агродеятельности</t>
  </si>
  <si>
    <t xml:space="preserve">Апробация на местах научных рекомендаций и новых технологий (пилотирование)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</si>
</sst>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7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7" fillId="0" borderId="8" xfId="0" applyFont="1" applyBorder="1" applyAlignment="1">
      <alignment vertical="center" wrapText="1"/>
    </xf>
    <xf numFmtId="37" fontId="65" fillId="4" borderId="0" xfId="0" applyNumberFormat="1" applyFont="1" applyFill="1" applyAlignment="1" applyProtection="1">
      <alignment horizontal="left" vertical="center" wrapText="1"/>
    </xf>
    <xf numFmtId="37" fontId="66" fillId="2" borderId="1" xfId="0" applyNumberFormat="1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68" fontId="62" fillId="0" borderId="0" xfId="0" applyNumberFormat="1" applyFont="1" applyFill="1" applyAlignment="1" applyProtection="1">
      <alignment vertical="center"/>
      <protection locked="0"/>
    </xf>
    <xf numFmtId="0" fontId="65" fillId="4" borderId="23" xfId="0" applyFont="1" applyFill="1" applyBorder="1" applyAlignment="1" applyProtection="1">
      <alignment horizontal="left" vertical="center" wrapText="1"/>
    </xf>
    <xf numFmtId="0" fontId="66" fillId="2" borderId="2" xfId="0" applyFont="1" applyFill="1" applyBorder="1" applyAlignment="1" applyProtection="1">
      <alignment horizontal="left" vertical="center" wrapText="1"/>
    </xf>
    <xf numFmtId="0" fontId="66" fillId="2" borderId="3" xfId="0" applyFont="1" applyFill="1" applyBorder="1" applyAlignment="1" applyProtection="1">
      <alignment horizontal="left" vertical="center" wrapText="1"/>
    </xf>
    <xf numFmtId="0" fontId="66" fillId="5" borderId="2" xfId="0" applyFont="1" applyFill="1" applyBorder="1" applyAlignment="1" applyProtection="1">
      <alignment horizontal="left" vertical="center" wrapText="1"/>
    </xf>
    <xf numFmtId="0" fontId="6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22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(Диаграмма)'!$B$3:$G$3</c:f>
          <c:strCache>
            <c:ptCount val="6"/>
            <c:pt idx="0">
              <c:v>Expenses by categories (Расходы по категориям)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'Chart (Диаграмма)'!$B$5</c:f>
              <c:strCache>
                <c:ptCount val="1"/>
                <c:pt idx="0">
                  <c:v>Salary (Зарплата)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(Диаграмма)'!$C$5:$E$5</c:f>
              <c:numCache>
                <c:formatCode>_ * #,##0_)\ _$_ ;_ * \(#,##0\)\ _$_ ;_ * "-"??_)\ _$_ ;_ @_ </c:formatCode>
                <c:ptCount val="3"/>
                <c:pt idx="0">
                  <c:v>66300</c:v>
                </c:pt>
                <c:pt idx="1">
                  <c:v>25200</c:v>
                </c:pt>
                <c:pt idx="2">
                  <c:v>80400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51-42EC-9187-E146E0946A0F}"/>
            </c:ext>
          </c:extLst>
        </c:ser>
        <c:ser>
          <c:idx val="2"/>
          <c:order val="2"/>
          <c:tx>
            <c:strRef>
              <c:f>'Chart (Диаграмма)'!$B$6</c:f>
              <c:strCache>
                <c:ptCount val="1"/>
                <c:pt idx="0">
                  <c:v>Operating Exp (Операционная Опыт)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(Диаграмма)'!$C$6:$E$6</c:f>
              <c:numCache>
                <c:formatCode>_ * #,##0_)\ _$_ ;_ * \(#,##0\)\ _$_ ;_ * "-"??_)\ _$_ ;_ @_ </c:formatCode>
                <c:ptCount val="3"/>
                <c:pt idx="0">
                  <c:v>23000</c:v>
                </c:pt>
                <c:pt idx="1">
                  <c:v>44000</c:v>
                </c:pt>
                <c:pt idx="2">
                  <c:v>44000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51-42EC-9187-E146E0946A0F}"/>
            </c:ext>
          </c:extLst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51-42EC-9187-E146E0946A0F}"/>
            </c:ext>
          </c:extLst>
        </c:ser>
        <c:ser>
          <c:idx val="4"/>
          <c:order val="4"/>
          <c:tx>
            <c:strRef>
              <c:f>'Chart (Диаграмма)'!$B$7</c:f>
              <c:strCache>
                <c:ptCount val="1"/>
                <c:pt idx="0">
                  <c:v>Investment (инвестиции)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(Диаграмма)'!$C$7:$E$7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200000</c:v>
                </c:pt>
                <c:pt idx="2">
                  <c:v>50000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51-42EC-9187-E146E094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176728"/>
        <c:axId val="7161692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 (Категории / год)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4C51-42EC-9187-E146E0946A0F}"/>
                  </c:ext>
                </c:extLst>
              </c15:ser>
            </c15:filteredLineSeries>
          </c:ext>
        </c:extLst>
      </c:lineChart>
      <c:dateAx>
        <c:axId val="71617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9280"/>
        <c:crosses val="autoZero"/>
        <c:auto val="0"/>
        <c:lblOffset val="100"/>
        <c:baseTimeUnit val="days"/>
        <c:majorUnit val="1"/>
      </c:dateAx>
      <c:valAx>
        <c:axId val="7161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76728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95" zoomScaleNormal="95" zoomScalePageLayoutView="125" workbookViewId="0">
      <pane ySplit="2" topLeftCell="A3" activePane="bottomLeft" state="frozen"/>
      <selection pane="bottomLeft" activeCell="E15" sqref="E15"/>
    </sheetView>
  </sheetViews>
  <sheetFormatPr defaultColWidth="14" defaultRowHeight="13" outlineLevelCol="1"/>
  <cols>
    <col min="1" max="1" width="7.77734375" style="2" customWidth="1"/>
    <col min="2" max="2" width="67.4414062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29" t="s">
        <v>6</v>
      </c>
      <c r="B1" s="30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66" t="s">
        <v>19</v>
      </c>
      <c r="C2" s="40">
        <v>2016</v>
      </c>
      <c r="D2" s="3" t="s">
        <v>2</v>
      </c>
      <c r="E2" s="3" t="s">
        <v>3</v>
      </c>
      <c r="F2" s="3" t="s">
        <v>4</v>
      </c>
      <c r="G2" s="3" t="s">
        <v>5</v>
      </c>
      <c r="H2" s="40">
        <v>2017</v>
      </c>
      <c r="I2" s="40">
        <v>2018</v>
      </c>
      <c r="J2" s="40" t="s">
        <v>18</v>
      </c>
    </row>
    <row r="3" spans="1:10" s="5" customFormat="1" ht="51.65" customHeight="1">
      <c r="A3" s="69" t="s">
        <v>20</v>
      </c>
      <c r="B3" s="69"/>
      <c r="C3" s="44">
        <f>SUM(D3:G3)</f>
        <v>89300</v>
      </c>
      <c r="D3" s="22">
        <f>D4</f>
        <v>4000</v>
      </c>
      <c r="E3" s="22">
        <f t="shared" ref="E3:I4" si="0">E4</f>
        <v>42300</v>
      </c>
      <c r="F3" s="22">
        <f t="shared" si="0"/>
        <v>39000</v>
      </c>
      <c r="G3" s="22">
        <f t="shared" si="0"/>
        <v>4000</v>
      </c>
      <c r="H3" s="41">
        <f t="shared" si="0"/>
        <v>269200</v>
      </c>
      <c r="I3" s="41">
        <f t="shared" si="0"/>
        <v>174400</v>
      </c>
      <c r="J3" s="44">
        <f>C3+H3+I3</f>
        <v>532900</v>
      </c>
    </row>
    <row r="4" spans="1:10" s="2" customFormat="1" ht="79.5" customHeight="1">
      <c r="A4" s="70" t="s">
        <v>22</v>
      </c>
      <c r="B4" s="71"/>
      <c r="C4" s="45">
        <f t="shared" ref="C4:C12" si="1">SUM(D4:G4)</f>
        <v>89300</v>
      </c>
      <c r="D4" s="39">
        <f>D5</f>
        <v>4000</v>
      </c>
      <c r="E4" s="28">
        <f t="shared" si="0"/>
        <v>42300</v>
      </c>
      <c r="F4" s="28">
        <f t="shared" si="0"/>
        <v>39000</v>
      </c>
      <c r="G4" s="43">
        <f t="shared" si="0"/>
        <v>4000</v>
      </c>
      <c r="H4" s="42">
        <f t="shared" si="0"/>
        <v>269200</v>
      </c>
      <c r="I4" s="42">
        <f t="shared" si="0"/>
        <v>174400</v>
      </c>
      <c r="J4" s="45">
        <f>C4+H4+I4</f>
        <v>532900</v>
      </c>
    </row>
    <row r="5" spans="1:10" s="2" customFormat="1" ht="40" customHeight="1">
      <c r="A5" s="72" t="s">
        <v>21</v>
      </c>
      <c r="B5" s="73"/>
      <c r="C5" s="46">
        <f t="shared" si="1"/>
        <v>89300</v>
      </c>
      <c r="D5" s="47">
        <f t="shared" ref="D5:I5" si="2">SUM(D6:D12)</f>
        <v>4000</v>
      </c>
      <c r="E5" s="48">
        <f t="shared" si="2"/>
        <v>42300</v>
      </c>
      <c r="F5" s="48">
        <f t="shared" si="2"/>
        <v>39000</v>
      </c>
      <c r="G5" s="49">
        <f t="shared" si="2"/>
        <v>4000</v>
      </c>
      <c r="H5" s="50">
        <f t="shared" si="2"/>
        <v>269200</v>
      </c>
      <c r="I5" s="50">
        <f t="shared" si="2"/>
        <v>174400</v>
      </c>
      <c r="J5" s="46">
        <f t="shared" ref="J5:J12" si="3">C5+H5+I5</f>
        <v>532900</v>
      </c>
    </row>
    <row r="6" spans="1:10" s="8" customFormat="1">
      <c r="A6" s="7"/>
      <c r="B6" s="38" t="s">
        <v>24</v>
      </c>
      <c r="C6" s="56">
        <f t="shared" si="1"/>
        <v>7300</v>
      </c>
      <c r="D6" s="51" t="s">
        <v>23</v>
      </c>
      <c r="E6" s="68">
        <v>7300</v>
      </c>
      <c r="F6" s="52"/>
      <c r="G6" s="53"/>
      <c r="H6" s="54"/>
      <c r="I6" s="54"/>
      <c r="J6" s="56">
        <f t="shared" si="3"/>
        <v>7300</v>
      </c>
    </row>
    <row r="7" spans="1:10" s="8" customFormat="1" ht="33.5" customHeight="1">
      <c r="A7" s="7"/>
      <c r="B7" s="67" t="s">
        <v>26</v>
      </c>
      <c r="C7" s="56">
        <f t="shared" si="1"/>
        <v>70000</v>
      </c>
      <c r="D7" s="51"/>
      <c r="E7" s="52">
        <v>35000</v>
      </c>
      <c r="F7" s="52">
        <v>35000</v>
      </c>
      <c r="G7" s="61"/>
      <c r="H7" s="54"/>
      <c r="I7" s="54"/>
      <c r="J7" s="56">
        <f t="shared" si="3"/>
        <v>70000</v>
      </c>
    </row>
    <row r="8" spans="1:10" s="8" customFormat="1">
      <c r="A8" s="7"/>
      <c r="B8" s="38" t="s">
        <v>28</v>
      </c>
      <c r="C8" s="56">
        <f t="shared" si="1"/>
        <v>12000</v>
      </c>
      <c r="D8" s="51">
        <v>4000</v>
      </c>
      <c r="E8" s="52"/>
      <c r="F8" s="52">
        <v>4000</v>
      </c>
      <c r="G8" s="53">
        <v>4000</v>
      </c>
      <c r="H8" s="54">
        <v>12000</v>
      </c>
      <c r="I8" s="54">
        <v>12000</v>
      </c>
      <c r="J8" s="56">
        <f t="shared" si="3"/>
        <v>36000</v>
      </c>
    </row>
    <row r="9" spans="1:10" s="8" customFormat="1">
      <c r="A9" s="7"/>
      <c r="B9" s="38" t="s">
        <v>27</v>
      </c>
      <c r="C9" s="56">
        <f t="shared" si="1"/>
        <v>0</v>
      </c>
      <c r="D9" s="51"/>
      <c r="E9" s="52"/>
      <c r="F9" s="52"/>
      <c r="G9" s="53"/>
      <c r="H9" s="54">
        <v>26800</v>
      </c>
      <c r="I9" s="54"/>
      <c r="J9" s="56">
        <f t="shared" si="3"/>
        <v>26800</v>
      </c>
    </row>
    <row r="10" spans="1:10" s="8" customFormat="1" ht="46" customHeight="1">
      <c r="A10" s="7"/>
      <c r="B10" s="67" t="s">
        <v>29</v>
      </c>
      <c r="C10" s="56">
        <f t="shared" si="1"/>
        <v>0</v>
      </c>
      <c r="D10" s="51"/>
      <c r="E10" s="52"/>
      <c r="F10" s="52"/>
      <c r="G10" s="53"/>
      <c r="H10" s="54">
        <v>220000</v>
      </c>
      <c r="I10" s="54">
        <v>70000</v>
      </c>
      <c r="J10" s="56">
        <f t="shared" si="3"/>
        <v>290000</v>
      </c>
    </row>
    <row r="11" spans="1:10" s="8" customFormat="1" ht="29" customHeight="1">
      <c r="A11" s="7"/>
      <c r="B11" s="67" t="s">
        <v>30</v>
      </c>
      <c r="C11" s="56">
        <f t="shared" si="1"/>
        <v>0</v>
      </c>
      <c r="D11" s="51"/>
      <c r="E11" s="52"/>
      <c r="F11" s="52"/>
      <c r="G11" s="53"/>
      <c r="H11" s="54"/>
      <c r="I11" s="54">
        <v>82000</v>
      </c>
      <c r="J11" s="56">
        <f t="shared" si="3"/>
        <v>82000</v>
      </c>
    </row>
    <row r="12" spans="1:10" s="8" customFormat="1" ht="13.5" thickBot="1">
      <c r="A12" s="7"/>
      <c r="B12" s="38" t="s">
        <v>25</v>
      </c>
      <c r="C12" s="56">
        <f t="shared" si="1"/>
        <v>0</v>
      </c>
      <c r="D12" s="51"/>
      <c r="E12" s="52"/>
      <c r="F12" s="52"/>
      <c r="G12" s="53"/>
      <c r="H12" s="55">
        <v>10400</v>
      </c>
      <c r="I12" s="55">
        <v>10400</v>
      </c>
      <c r="J12" s="56">
        <f t="shared" si="3"/>
        <v>20800</v>
      </c>
    </row>
  </sheetData>
  <sheetProtection sheet="1" formatCells="0" formatColumns="0" formatRows="0" autoFilter="0"/>
  <autoFilter ref="A2:O10"/>
  <mergeCells count="3">
    <mergeCell ref="A3:B3"/>
    <mergeCell ref="A4:B4"/>
    <mergeCell ref="A5:B5"/>
  </mergeCells>
  <conditionalFormatting sqref="D7:E10 G6:I10 D6">
    <cfRule type="expression" dxfId="21" priority="32">
      <formula>D6&lt;&gt;""</formula>
    </cfRule>
  </conditionalFormatting>
  <conditionalFormatting sqref="E9:E10 I10 H6:I9 G9">
    <cfRule type="expression" dxfId="20" priority="30">
      <formula>E6&lt;&gt;""</formula>
    </cfRule>
  </conditionalFormatting>
  <conditionalFormatting sqref="E8">
    <cfRule type="expression" dxfId="19" priority="29">
      <formula>E8&lt;&gt;""</formula>
    </cfRule>
  </conditionalFormatting>
  <conditionalFormatting sqref="G10">
    <cfRule type="expression" dxfId="18" priority="28">
      <formula>G10&lt;&gt;""</formula>
    </cfRule>
  </conditionalFormatting>
  <conditionalFormatting sqref="H10">
    <cfRule type="expression" dxfId="17" priority="27">
      <formula>H10&lt;&gt;""</formula>
    </cfRule>
  </conditionalFormatting>
  <conditionalFormatting sqref="H11:H12">
    <cfRule type="expression" dxfId="16" priority="2">
      <formula>H11&lt;&gt;""</formula>
    </cfRule>
  </conditionalFormatting>
  <conditionalFormatting sqref="D11:E12 G11:I12">
    <cfRule type="expression" dxfId="15" priority="5">
      <formula>D11&lt;&gt;""</formula>
    </cfRule>
  </conditionalFormatting>
  <conditionalFormatting sqref="E11:E12 I11:I12">
    <cfRule type="expression" dxfId="14" priority="4">
      <formula>E11&lt;&gt;""</formula>
    </cfRule>
  </conditionalFormatting>
  <conditionalFormatting sqref="G11:G12">
    <cfRule type="expression" dxfId="13" priority="3">
      <formula>G11&lt;&gt;""</formula>
    </cfRule>
  </conditionalFormatting>
  <conditionalFormatting sqref="F6:F12">
    <cfRule type="expression" dxfId="12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="82" zoomScaleNormal="82" workbookViewId="0">
      <pane xSplit="1" ySplit="4" topLeftCell="H7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K12" sqref="K12"/>
    </sheetView>
  </sheetViews>
  <sheetFormatPr defaultColWidth="12" defaultRowHeight="13" outlineLevelRow="1"/>
  <cols>
    <col min="1" max="1" width="56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19" customHeight="1" collapsed="1">
      <c r="A2" s="29" t="s">
        <v>7</v>
      </c>
      <c r="B2" s="30"/>
      <c r="E2" s="23"/>
      <c r="J2" s="23"/>
      <c r="O2" s="23"/>
    </row>
    <row r="3" spans="1:16">
      <c r="A3" s="9"/>
      <c r="B3" s="74">
        <v>2016</v>
      </c>
      <c r="C3" s="75"/>
      <c r="D3" s="75"/>
      <c r="E3" s="76"/>
      <c r="G3" s="74">
        <v>2017</v>
      </c>
      <c r="H3" s="75"/>
      <c r="I3" s="75"/>
      <c r="J3" s="76"/>
      <c r="L3" s="74">
        <v>2018</v>
      </c>
      <c r="M3" s="75"/>
      <c r="N3" s="75"/>
      <c r="O3" s="76"/>
    </row>
    <row r="4" spans="1:16" ht="39">
      <c r="A4" s="9" t="s">
        <v>8</v>
      </c>
      <c r="B4" s="24" t="s">
        <v>10</v>
      </c>
      <c r="C4" s="24" t="s">
        <v>11</v>
      </c>
      <c r="D4" s="24" t="s">
        <v>12</v>
      </c>
      <c r="E4" s="24" t="s">
        <v>13</v>
      </c>
      <c r="F4" s="27" t="s">
        <v>14</v>
      </c>
      <c r="G4" s="24" t="str">
        <f>B4</f>
        <v>Salary (Зарплата)</v>
      </c>
      <c r="H4" s="24" t="str">
        <f t="shared" ref="H4:K4" si="0">C4</f>
        <v>Operating Exp (Операционная Опыт)</v>
      </c>
      <c r="I4" s="24" t="str">
        <f t="shared" si="0"/>
        <v>Investment (инвестиции)</v>
      </c>
      <c r="J4" s="24" t="str">
        <f t="shared" si="0"/>
        <v>Total (Всего)</v>
      </c>
      <c r="K4" s="27" t="str">
        <f t="shared" si="0"/>
        <v>Validation (Проверка)</v>
      </c>
      <c r="L4" s="24" t="str">
        <f>G4</f>
        <v>Salary (Зарплата)</v>
      </c>
      <c r="M4" s="24" t="str">
        <f t="shared" ref="M4" si="1">H4</f>
        <v>Operating Exp (Операционная Опыт)</v>
      </c>
      <c r="N4" s="24" t="str">
        <f t="shared" ref="N4" si="2">I4</f>
        <v>Investment (инвестиции)</v>
      </c>
      <c r="O4" s="24" t="str">
        <f t="shared" ref="O4:P4" si="3">J4</f>
        <v>Total (Всего)</v>
      </c>
      <c r="P4" s="27" t="str">
        <f t="shared" si="3"/>
        <v>Validation (Проверка)</v>
      </c>
    </row>
    <row r="5" spans="1:16" s="19" customFormat="1">
      <c r="A5" s="32" t="s">
        <v>9</v>
      </c>
      <c r="B5" s="33">
        <f>B6</f>
        <v>66300</v>
      </c>
      <c r="C5" s="33">
        <f t="shared" ref="C5:D5" si="4">C6</f>
        <v>23000</v>
      </c>
      <c r="D5" s="33">
        <f t="shared" si="4"/>
        <v>0</v>
      </c>
      <c r="E5" s="33">
        <f t="shared" ref="E5" si="5">E6</f>
        <v>89300</v>
      </c>
      <c r="F5" s="34"/>
      <c r="G5" s="33">
        <f>G6</f>
        <v>25200</v>
      </c>
      <c r="H5" s="33">
        <f t="shared" ref="H5" si="6">H6</f>
        <v>44000</v>
      </c>
      <c r="I5" s="33">
        <f t="shared" ref="I5" si="7">I6</f>
        <v>200000</v>
      </c>
      <c r="J5" s="33">
        <f t="shared" ref="J5" si="8">J6</f>
        <v>269200</v>
      </c>
      <c r="K5" s="34"/>
      <c r="L5" s="33">
        <f>L6</f>
        <v>80400</v>
      </c>
      <c r="M5" s="33">
        <f t="shared" ref="M5" si="9">M6</f>
        <v>44000</v>
      </c>
      <c r="N5" s="33">
        <f t="shared" ref="N5" si="10">N6</f>
        <v>50000</v>
      </c>
      <c r="O5" s="33">
        <f t="shared" ref="O5" si="11">O6</f>
        <v>174400</v>
      </c>
      <c r="P5" s="34"/>
    </row>
    <row r="6" spans="1:16" s="19" customFormat="1" ht="71.5" customHeight="1">
      <c r="A6" s="63" t="str">
        <f>'Exp planif (Опыт планификации)'!A3</f>
        <v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v>
      </c>
      <c r="B6" s="35">
        <f>B7</f>
        <v>66300</v>
      </c>
      <c r="C6" s="35">
        <f>C7</f>
        <v>23000</v>
      </c>
      <c r="D6" s="35">
        <f>D7</f>
        <v>0</v>
      </c>
      <c r="E6" s="35">
        <f>'Exp planif (Опыт планификации)'!C3</f>
        <v>89300</v>
      </c>
      <c r="F6" s="26">
        <f t="shared" ref="F6:F15" si="12">IF((B6+C6+D6)=0,0,E6-SUM(B6:D6))</f>
        <v>0</v>
      </c>
      <c r="G6" s="35">
        <f>G7</f>
        <v>25200</v>
      </c>
      <c r="H6" s="35">
        <f>H7</f>
        <v>44000</v>
      </c>
      <c r="I6" s="35">
        <f>I7</f>
        <v>200000</v>
      </c>
      <c r="J6" s="35">
        <f>'Exp planif (Опыт планификации)'!H3</f>
        <v>269200</v>
      </c>
      <c r="K6" s="26">
        <f t="shared" ref="K6:K15" si="13">IF((G6+H6+I6)=0,0,J6-SUM(G6:I6))</f>
        <v>0</v>
      </c>
      <c r="L6" s="35">
        <f>L7</f>
        <v>80400</v>
      </c>
      <c r="M6" s="35">
        <f>M7</f>
        <v>44000</v>
      </c>
      <c r="N6" s="35">
        <f>N7</f>
        <v>50000</v>
      </c>
      <c r="O6" s="35">
        <f>'Exp planif (Опыт планификации)'!I3</f>
        <v>174400</v>
      </c>
      <c r="P6" s="26">
        <f t="shared" ref="P6:P15" si="14">IF((L6+M6+N6)=0,0,O6-SUM(L6:N6))</f>
        <v>0</v>
      </c>
    </row>
    <row r="7" spans="1:16" s="19" customFormat="1" ht="92">
      <c r="A7" s="64" t="str">
        <f>'Exp planif (Опыт планификации)'!A4</f>
        <v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v>
      </c>
      <c r="B7" s="36">
        <f>B8</f>
        <v>66300</v>
      </c>
      <c r="C7" s="36">
        <f t="shared" ref="C7:D7" si="15">C8</f>
        <v>23000</v>
      </c>
      <c r="D7" s="36">
        <f t="shared" si="15"/>
        <v>0</v>
      </c>
      <c r="E7" s="36">
        <f>'Exp planif (Опыт планификации)'!C4</f>
        <v>89300</v>
      </c>
      <c r="F7" s="26">
        <f t="shared" si="12"/>
        <v>0</v>
      </c>
      <c r="G7" s="36">
        <f>G8</f>
        <v>25200</v>
      </c>
      <c r="H7" s="36">
        <f t="shared" ref="H7:I7" si="16">H8</f>
        <v>44000</v>
      </c>
      <c r="I7" s="36">
        <f t="shared" si="16"/>
        <v>200000</v>
      </c>
      <c r="J7" s="36">
        <f>'Exp planif (Опыт планификации)'!H4</f>
        <v>269200</v>
      </c>
      <c r="K7" s="26">
        <f t="shared" si="13"/>
        <v>0</v>
      </c>
      <c r="L7" s="36">
        <f>L8</f>
        <v>80400</v>
      </c>
      <c r="M7" s="36">
        <f t="shared" ref="M7:N7" si="17">M8</f>
        <v>44000</v>
      </c>
      <c r="N7" s="36">
        <f t="shared" si="17"/>
        <v>50000</v>
      </c>
      <c r="O7" s="36">
        <f>'Exp planif (Опыт планификации)'!I4</f>
        <v>174400</v>
      </c>
      <c r="P7" s="26">
        <f t="shared" si="14"/>
        <v>0</v>
      </c>
    </row>
    <row r="8" spans="1:16" s="19" customFormat="1" ht="57.5">
      <c r="A8" s="65" t="str">
        <f>'Exp planif (Опыт планификации)'!A5</f>
        <v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v>
      </c>
      <c r="B8" s="20">
        <f>SUM(B9:B15)</f>
        <v>66300</v>
      </c>
      <c r="C8" s="20">
        <f>SUM(C9:C15)</f>
        <v>23000</v>
      </c>
      <c r="D8" s="20">
        <f>SUM(D9:D15)</f>
        <v>0</v>
      </c>
      <c r="E8" s="20">
        <f>'Exp planif (Опыт планификации)'!C5</f>
        <v>89300</v>
      </c>
      <c r="F8" s="26">
        <f t="shared" si="12"/>
        <v>0</v>
      </c>
      <c r="G8" s="20">
        <f>SUM(G9:G15)</f>
        <v>25200</v>
      </c>
      <c r="H8" s="20">
        <f>SUM(H9:H15)</f>
        <v>44000</v>
      </c>
      <c r="I8" s="20">
        <f>SUM(I9:I15)</f>
        <v>200000</v>
      </c>
      <c r="J8" s="20">
        <f>'Exp planif (Опыт планификации)'!H5</f>
        <v>269200</v>
      </c>
      <c r="K8" s="26">
        <f t="shared" si="13"/>
        <v>0</v>
      </c>
      <c r="L8" s="20">
        <f>SUM(L9:L15)</f>
        <v>80400</v>
      </c>
      <c r="M8" s="20">
        <f>SUM(M9:M15)</f>
        <v>44000</v>
      </c>
      <c r="N8" s="20">
        <f>SUM(N9:N15)</f>
        <v>50000</v>
      </c>
      <c r="O8" s="20">
        <f>'Exp planif (Опыт планификации)'!I5</f>
        <v>174400</v>
      </c>
      <c r="P8" s="26">
        <f t="shared" si="14"/>
        <v>0</v>
      </c>
    </row>
    <row r="9" spans="1:16" s="19" customFormat="1" ht="26">
      <c r="A9" s="25" t="str">
        <f>'Exp planif (Опыт планификации)'!B6</f>
        <v xml:space="preserve">Инвентаризация и анализ НПА,  институциональных структур, потенциала, др. </v>
      </c>
      <c r="B9" s="31">
        <f>3*700*3</f>
        <v>6300</v>
      </c>
      <c r="C9" s="31">
        <f>1000</f>
        <v>1000</v>
      </c>
      <c r="D9" s="31"/>
      <c r="E9" s="21">
        <f>'Exp planif (Опыт планификации)'!C6</f>
        <v>7300</v>
      </c>
      <c r="F9" s="26">
        <f t="shared" si="12"/>
        <v>0</v>
      </c>
      <c r="G9" s="31"/>
      <c r="H9" s="31"/>
      <c r="I9" s="31"/>
      <c r="J9" s="21">
        <f>'Exp planif (Опыт планификации)'!H6</f>
        <v>0</v>
      </c>
      <c r="K9" s="26">
        <f t="shared" si="13"/>
        <v>0</v>
      </c>
      <c r="L9" s="31"/>
      <c r="M9" s="31"/>
      <c r="N9" s="31"/>
      <c r="O9" s="21">
        <f>'Exp planif (Опыт планификации)'!I6</f>
        <v>0</v>
      </c>
      <c r="P9" s="26">
        <f t="shared" si="14"/>
        <v>0</v>
      </c>
    </row>
    <row r="10" spans="1:16" s="19" customFormat="1" ht="39">
      <c r="A10" s="25" t="str">
        <f>'Exp planif (Опыт планификации)'!B7</f>
        <v>Анализ состояния пастбищ, сх земель, источников загрязнения и инвентаризация вредителей и болезней аграрных экосистем</v>
      </c>
      <c r="B10" s="31">
        <f>5*1000*12</f>
        <v>60000</v>
      </c>
      <c r="C10" s="31">
        <v>10000</v>
      </c>
      <c r="D10" s="31"/>
      <c r="E10" s="21">
        <f>'Exp planif (Опыт планификации)'!C7</f>
        <v>70000</v>
      </c>
      <c r="F10" s="26">
        <f t="shared" si="12"/>
        <v>0</v>
      </c>
      <c r="G10" s="31"/>
      <c r="H10" s="31"/>
      <c r="I10" s="31"/>
      <c r="J10" s="21">
        <f>'Exp planif (Опыт планификации)'!H7</f>
        <v>0</v>
      </c>
      <c r="K10" s="26">
        <f t="shared" si="13"/>
        <v>0</v>
      </c>
      <c r="L10" s="31"/>
      <c r="M10" s="31"/>
      <c r="N10" s="31"/>
      <c r="O10" s="21">
        <f>'Exp planif (Опыт планификации)'!I7</f>
        <v>0</v>
      </c>
      <c r="P10" s="26">
        <f t="shared" si="14"/>
        <v>0</v>
      </c>
    </row>
    <row r="11" spans="1:16" s="19" customFormat="1">
      <c r="A11" s="25" t="str">
        <f>'Exp planif (Опыт планификации)'!B8</f>
        <v xml:space="preserve">Проведение круглых столов, семинаров </v>
      </c>
      <c r="B11" s="31"/>
      <c r="C11" s="31">
        <f>4000*3</f>
        <v>12000</v>
      </c>
      <c r="D11" s="31"/>
      <c r="E11" s="21">
        <f>'Exp planif (Опыт планификации)'!C8</f>
        <v>12000</v>
      </c>
      <c r="F11" s="26">
        <f t="shared" si="12"/>
        <v>0</v>
      </c>
      <c r="G11" s="31"/>
      <c r="H11" s="31">
        <f>4000*3</f>
        <v>12000</v>
      </c>
      <c r="I11" s="31"/>
      <c r="J11" s="21">
        <f>'Exp planif (Опыт планификации)'!H8</f>
        <v>12000</v>
      </c>
      <c r="K11" s="26">
        <f t="shared" si="13"/>
        <v>0</v>
      </c>
      <c r="L11" s="31"/>
      <c r="M11" s="31">
        <f>4000*3</f>
        <v>12000</v>
      </c>
      <c r="N11" s="31"/>
      <c r="O11" s="21">
        <f>'Exp planif (Опыт планификации)'!I8</f>
        <v>12000</v>
      </c>
      <c r="P11" s="26">
        <f t="shared" si="14"/>
        <v>0</v>
      </c>
    </row>
    <row r="12" spans="1:16" s="19" customFormat="1">
      <c r="A12" s="25" t="str">
        <f>'Exp planif (Опыт планификации)'!B9</f>
        <v>Разработка рекомендаций по всем мероприятиям (публикации)</v>
      </c>
      <c r="B12" s="31"/>
      <c r="C12" s="31"/>
      <c r="D12" s="31"/>
      <c r="E12" s="21">
        <f>'Exp planif (Опыт планификации)'!C9</f>
        <v>0</v>
      </c>
      <c r="F12" s="26">
        <f t="shared" si="12"/>
        <v>0</v>
      </c>
      <c r="G12" s="31">
        <f>8*700*3</f>
        <v>16800</v>
      </c>
      <c r="H12" s="31">
        <f>500*20</f>
        <v>10000</v>
      </c>
      <c r="I12" s="31"/>
      <c r="J12" s="21">
        <f>'Exp planif (Опыт планификации)'!H9</f>
        <v>26800</v>
      </c>
      <c r="K12" s="26">
        <f t="shared" si="13"/>
        <v>0</v>
      </c>
      <c r="L12" s="31"/>
      <c r="M12" s="31"/>
      <c r="N12" s="31"/>
      <c r="O12" s="21">
        <f>'Exp planif (Опыт планификации)'!I9</f>
        <v>0</v>
      </c>
      <c r="P12" s="26">
        <f t="shared" si="14"/>
        <v>0</v>
      </c>
    </row>
    <row r="13" spans="1:16" s="19" customFormat="1" ht="28" customHeight="1">
      <c r="A13" s="25" t="str">
        <f>'Exp planif (Опыт планификации)'!B10</f>
        <v>Закупка оборудования, внедрение новых технологий для ведения агродеятельности</v>
      </c>
      <c r="B13" s="31"/>
      <c r="C13" s="31"/>
      <c r="D13" s="31"/>
      <c r="E13" s="21">
        <f>'Exp planif (Опыт планификации)'!C10</f>
        <v>0</v>
      </c>
      <c r="F13" s="26">
        <f t="shared" si="12"/>
        <v>0</v>
      </c>
      <c r="G13" s="31"/>
      <c r="H13" s="31">
        <v>20000</v>
      </c>
      <c r="I13" s="31">
        <f>200000</f>
        <v>200000</v>
      </c>
      <c r="J13" s="21">
        <f>'Exp planif (Опыт планификации)'!H10</f>
        <v>220000</v>
      </c>
      <c r="K13" s="26">
        <f t="shared" si="13"/>
        <v>0</v>
      </c>
      <c r="L13" s="31"/>
      <c r="M13" s="31">
        <v>20000</v>
      </c>
      <c r="N13" s="31">
        <v>50000</v>
      </c>
      <c r="O13" s="21">
        <f>'Exp planif (Опыт планификации)'!I10</f>
        <v>70000</v>
      </c>
      <c r="P13" s="26">
        <f t="shared" si="14"/>
        <v>0</v>
      </c>
    </row>
    <row r="14" spans="1:16" s="60" customFormat="1" ht="29" customHeight="1">
      <c r="A14" s="57" t="str">
        <f>'Exp planif (Опыт планификации)'!B11</f>
        <v xml:space="preserve">Апробация на местах научных рекомендаций и новых технологий (пилотирование) </v>
      </c>
      <c r="B14" s="58"/>
      <c r="C14" s="58"/>
      <c r="D14" s="58"/>
      <c r="E14" s="59">
        <f>'Exp planif (Опыт планификации)'!C11</f>
        <v>0</v>
      </c>
      <c r="F14" s="26">
        <f t="shared" si="12"/>
        <v>0</v>
      </c>
      <c r="G14" s="58"/>
      <c r="H14" s="58"/>
      <c r="I14" s="58"/>
      <c r="J14" s="59">
        <f>'Exp planif (Опыт планификации)'!H11</f>
        <v>0</v>
      </c>
      <c r="K14" s="26">
        <f t="shared" si="13"/>
        <v>0</v>
      </c>
      <c r="L14" s="58">
        <f>20*300*12</f>
        <v>72000</v>
      </c>
      <c r="M14" s="58">
        <v>10000</v>
      </c>
      <c r="N14" s="58"/>
      <c r="O14" s="59">
        <f>'Exp planif (Опыт планификации)'!I11</f>
        <v>82000</v>
      </c>
      <c r="P14" s="26">
        <f t="shared" si="14"/>
        <v>0</v>
      </c>
    </row>
    <row r="15" spans="1:16" s="19" customFormat="1">
      <c r="A15" s="25" t="str">
        <f>'Exp planif (Опыт планификации)'!B12</f>
        <v xml:space="preserve">Мониторинг и оценка деятельности по индикаторам проекта </v>
      </c>
      <c r="B15" s="31"/>
      <c r="C15" s="31"/>
      <c r="D15" s="31"/>
      <c r="E15" s="21">
        <f>'Exp planif (Опыт планификации)'!C12</f>
        <v>0</v>
      </c>
      <c r="F15" s="26">
        <f t="shared" si="12"/>
        <v>0</v>
      </c>
      <c r="G15" s="31">
        <f>3*700*4</f>
        <v>8400</v>
      </c>
      <c r="H15" s="31">
        <v>2000</v>
      </c>
      <c r="I15" s="31"/>
      <c r="J15" s="21">
        <f>'Exp planif (Опыт планификации)'!H12</f>
        <v>10400</v>
      </c>
      <c r="K15" s="26">
        <f t="shared" si="13"/>
        <v>0</v>
      </c>
      <c r="L15" s="31">
        <v>8400</v>
      </c>
      <c r="M15" s="31">
        <v>2000</v>
      </c>
      <c r="N15" s="31"/>
      <c r="O15" s="21">
        <f>'Exp planif (Опыт планификации)'!I12</f>
        <v>10400</v>
      </c>
      <c r="P15" s="26">
        <f t="shared" si="14"/>
        <v>0</v>
      </c>
    </row>
  </sheetData>
  <sheetProtection sheet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8">
      <formula>#REF!=4</formula>
    </cfRule>
    <cfRule type="expression" dxfId="11" priority="189">
      <formula>#REF!=3</formula>
    </cfRule>
    <cfRule type="expression" dxfId="10" priority="190">
      <formula>#REF!=2</formula>
    </cfRule>
  </conditionalFormatting>
  <conditionalFormatting sqref="G8:I10 B15:D15 L8:N10 G12:I15 G11 I11 L12:N15 L11 N11">
    <cfRule type="expression" priority="47">
      <formula>#REF!=4</formula>
    </cfRule>
    <cfRule type="expression" dxfId="9" priority="48">
      <formula>#REF!=3</formula>
    </cfRule>
    <cfRule type="expression" dxfId="8" priority="49">
      <formula>#REF!=2</formula>
    </cfRule>
  </conditionalFormatting>
  <conditionalFormatting sqref="J8:J15">
    <cfRule type="expression" priority="41">
      <formula>#REF!=4</formula>
    </cfRule>
    <cfRule type="expression" dxfId="7" priority="42">
      <formula>#REF!=3</formula>
    </cfRule>
    <cfRule type="expression" dxfId="6" priority="43">
      <formula>#REF!=2</formula>
    </cfRule>
  </conditionalFormatting>
  <conditionalFormatting sqref="O8:O15">
    <cfRule type="expression" priority="32">
      <formula>#REF!=4</formula>
    </cfRule>
    <cfRule type="expression" dxfId="5" priority="33">
      <formula>#REF!=3</formula>
    </cfRule>
    <cfRule type="expression" dxfId="4" priority="34">
      <formula>#REF!=2</formula>
    </cfRule>
  </conditionalFormatting>
  <conditionalFormatting sqref="H11">
    <cfRule type="expression" priority="4">
      <formula>#REF!=4</formula>
    </cfRule>
    <cfRule type="expression" dxfId="3" priority="5">
      <formula>#REF!=3</formula>
    </cfRule>
    <cfRule type="expression" dxfId="2" priority="6">
      <formula>#REF!=2</formula>
    </cfRule>
  </conditionalFormatting>
  <conditionalFormatting sqref="M11">
    <cfRule type="expression" priority="1">
      <formula>#REF!=4</formula>
    </cfRule>
    <cfRule type="expression" dxfId="1" priority="2">
      <formula>#REF!=3</formula>
    </cfRule>
    <cfRule type="expression" dxfId="0" priority="3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E13" sqref="E13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80" t="s">
        <v>17</v>
      </c>
      <c r="C1" s="80"/>
      <c r="D1" s="80"/>
      <c r="E1" s="80"/>
      <c r="F1" s="80"/>
      <c r="G1" s="80"/>
    </row>
    <row r="2" spans="1:7" ht="13.5" thickBot="1"/>
    <row r="3" spans="1:7" ht="18">
      <c r="B3" s="77" t="s">
        <v>16</v>
      </c>
      <c r="C3" s="78"/>
      <c r="D3" s="78"/>
      <c r="E3" s="78"/>
      <c r="F3" s="78"/>
      <c r="G3" s="79"/>
    </row>
    <row r="4" spans="1:7" ht="31">
      <c r="B4" s="62" t="s">
        <v>15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4" t="s">
        <v>1</v>
      </c>
    </row>
    <row r="5" spans="1:7" ht="15.5">
      <c r="B5" s="37" t="str">
        <f>'Costs_detail (расходы подробно)'!B4</f>
        <v>Salary (Зарплата)</v>
      </c>
      <c r="C5" s="11">
        <f>'Costs_detail (расходы подробно)'!B5</f>
        <v>66300</v>
      </c>
      <c r="D5" s="11">
        <f>'Costs_detail (расходы подробно)'!G5</f>
        <v>25200</v>
      </c>
      <c r="E5" s="11">
        <f>'Costs_detail (расходы подробно)'!L5</f>
        <v>80400</v>
      </c>
      <c r="F5" s="13">
        <f>SUM(C5:E5)</f>
        <v>171900</v>
      </c>
      <c r="G5" s="15">
        <f>F5/$F$8</f>
        <v>0.32257459185588289</v>
      </c>
    </row>
    <row r="6" spans="1:7" ht="26">
      <c r="B6" s="37" t="str">
        <f>'Costs_detail (расходы подробно)'!C4</f>
        <v>Operating Exp (Операционная Опыт)</v>
      </c>
      <c r="C6" s="11">
        <f>'Costs_detail (расходы подробно)'!C5</f>
        <v>23000</v>
      </c>
      <c r="D6" s="11">
        <f>'Costs_detail (расходы подробно)'!H5</f>
        <v>44000</v>
      </c>
      <c r="E6" s="11">
        <f>'Costs_detail (расходы подробно)'!M5</f>
        <v>44000</v>
      </c>
      <c r="F6" s="13">
        <f>SUM(C6:E6)</f>
        <v>111000</v>
      </c>
      <c r="G6" s="15">
        <f>F6/$F$8</f>
        <v>0.20829423906924377</v>
      </c>
    </row>
    <row r="7" spans="1:7" ht="26">
      <c r="B7" s="37" t="str">
        <f>'Costs_detail (расходы подробно)'!D4</f>
        <v>Investment (инвестиции)</v>
      </c>
      <c r="C7" s="11">
        <f>'Costs_detail (расходы подробно)'!D5</f>
        <v>0</v>
      </c>
      <c r="D7" s="11">
        <f>'Costs_detail (расходы подробно)'!I5</f>
        <v>200000</v>
      </c>
      <c r="E7" s="11">
        <f>'Costs_detail (расходы подробно)'!N5</f>
        <v>50000</v>
      </c>
      <c r="F7" s="13">
        <f>SUM(C7:E7)</f>
        <v>250000</v>
      </c>
      <c r="G7" s="15">
        <f>F7/$F$8</f>
        <v>0.46913116907487334</v>
      </c>
    </row>
    <row r="8" spans="1:7" ht="16" thickBot="1">
      <c r="B8" s="16" t="str">
        <f>'Costs_detail (расходы подробно)'!E4</f>
        <v>Total (Всего)</v>
      </c>
      <c r="C8" s="17">
        <f>SUM(C5:C7)</f>
        <v>89300</v>
      </c>
      <c r="D8" s="17">
        <f>SUM(D5:D7)</f>
        <v>269200</v>
      </c>
      <c r="E8" s="17">
        <f>SUM(E5:E7)</f>
        <v>174400</v>
      </c>
      <c r="F8" s="17">
        <f>SUM(F5:F7)</f>
        <v>532900</v>
      </c>
      <c r="G8" s="18">
        <f>F8/$F$8</f>
        <v>1</v>
      </c>
    </row>
  </sheetData>
  <sheetProtection sheet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 (Опыт планификации)</vt:lpstr>
      <vt:lpstr>Costs_detail (расходы подробно)</vt:lpstr>
      <vt:lpstr>Chart (Диаграмма)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2016-02-26T09:09:21Z</dcterms:modified>
</cp:coreProperties>
</file>